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rrytownsend/Desktop/Cotton Analytics/DNFI/2020 Frankfurt/"/>
    </mc:Choice>
  </mc:AlternateContent>
  <xr:revisionPtr revIDLastSave="0" documentId="13_ncr:1_{30070D1E-2DAE-EE40-8F22-44F80C1A3C38}" xr6:coauthVersionLast="45" xr6:coauthVersionMax="45" xr10:uidLastSave="{00000000-0000-0000-0000-000000000000}"/>
  <bookViews>
    <workbookView xWindow="900" yWindow="460" windowWidth="30980" windowHeight="19160" xr2:uid="{B198A6D1-D00A-EF42-9665-B166F60B7021}"/>
  </bookViews>
  <sheets>
    <sheet name="Fiber Production" sheetId="1" r:id="rId1"/>
  </sheets>
  <externalReferences>
    <externalReference r:id="rId2"/>
  </externalReferences>
  <definedNames>
    <definedName name="_xlnm.Print_Area" localSheetId="0">'Fiber Production'!$A$74:$N$103</definedName>
    <definedName name="_xlnm.Print_Titles" localSheetId="0">'Fiber Production'!$A:$C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1" l="1"/>
  <c r="N9" i="1"/>
  <c r="N11" i="1"/>
  <c r="M12" i="1"/>
  <c r="N12" i="1"/>
  <c r="N13" i="1"/>
  <c r="L15" i="1"/>
  <c r="M15" i="1"/>
  <c r="N15" i="1"/>
  <c r="N16" i="1"/>
  <c r="M19" i="1"/>
  <c r="N19" i="1"/>
  <c r="M20" i="1"/>
  <c r="N20" i="1"/>
  <c r="K21" i="1"/>
  <c r="L21" i="1"/>
  <c r="J21" i="1"/>
  <c r="M21" i="1"/>
  <c r="N21" i="1"/>
  <c r="N23" i="1"/>
  <c r="M26" i="1"/>
  <c r="N26" i="1"/>
  <c r="M27" i="1"/>
  <c r="N27" i="1"/>
  <c r="M28" i="1"/>
  <c r="N28" i="1"/>
  <c r="N30" i="1"/>
  <c r="N32" i="1"/>
  <c r="M23" i="1"/>
  <c r="M30" i="1"/>
  <c r="M32" i="1"/>
  <c r="L23" i="1"/>
  <c r="L30" i="1"/>
  <c r="L32" i="1"/>
  <c r="K23" i="1"/>
  <c r="K30" i="1"/>
  <c r="K32" i="1"/>
  <c r="J23" i="1"/>
  <c r="J30" i="1"/>
  <c r="J32" i="1"/>
  <c r="I21" i="1"/>
  <c r="I23" i="1"/>
  <c r="I30" i="1"/>
  <c r="I32" i="1"/>
  <c r="H10" i="1"/>
  <c r="H21" i="1"/>
  <c r="H23" i="1"/>
  <c r="H30" i="1"/>
  <c r="H32" i="1"/>
  <c r="G10" i="1"/>
  <c r="G17" i="1"/>
  <c r="G21" i="1"/>
  <c r="G23" i="1"/>
  <c r="G30" i="1"/>
  <c r="G32" i="1"/>
  <c r="F10" i="1"/>
  <c r="F17" i="1"/>
  <c r="F21" i="1"/>
  <c r="F23" i="1"/>
  <c r="F30" i="1"/>
  <c r="F32" i="1"/>
  <c r="E10" i="1"/>
  <c r="E21" i="1"/>
  <c r="E23" i="1"/>
  <c r="E30" i="1"/>
  <c r="E32" i="1"/>
  <c r="D10" i="1"/>
  <c r="D21" i="1"/>
  <c r="D23" i="1"/>
  <c r="D30" i="1"/>
  <c r="D32" i="1"/>
  <c r="O7" i="1"/>
  <c r="O8" i="1"/>
  <c r="O9" i="1"/>
  <c r="O11" i="1"/>
  <c r="O12" i="1"/>
  <c r="O13" i="1"/>
  <c r="O14" i="1"/>
  <c r="O15" i="1"/>
  <c r="O16" i="1"/>
  <c r="O17" i="1"/>
  <c r="O19" i="1"/>
  <c r="O20" i="1"/>
  <c r="O21" i="1"/>
  <c r="O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tc={A70F6995-C28A-AE4B-B5E2-0A45EB841F0A}</author>
    <author>tc={423B9B5A-4EC7-C74D-A156-D68F9B19AD9A}</author>
    <author>tc={7A68795D-FA6D-164C-BB9A-68D1F31E82D8}</author>
    <author>tc={C4277907-23DC-0448-90C5-973E41C82B1B}</author>
    <author>Terry Townsend</author>
  </authors>
  <commentList>
    <comment ref="N9" authorId="0" shapeId="0" xr:uid="{A70F6995-C28A-AE4B-B5E2-0A45EB841F0A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do not include coir pith from India and Sri Lanka</t>
      </text>
    </comment>
    <comment ref="O14" authorId="1" shapeId="0" xr:uid="{423B9B5A-4EC7-C74D-A156-D68F9B19AD9A}">
      <text>
        <t>[Threaded comment]
Your version of Excel allows you to read this threaded comment; however, any edits to it will get removed if the file is opened in a newer version of Excel. Learn more: https://go.microsoft.com/fwlink/?linkid=870924
Comment:
    report from Clasen that seed production is rising.</t>
      </text>
    </comment>
    <comment ref="H17" authorId="2" shapeId="0" xr:uid="{7A68795D-FA6D-164C-BB9A-68D1F31E82D8}">
      <text>
        <t>[Threaded comment]
Your version of Excel allows you to read this threaded comment; however, any edits to it will get removed if the file is opened in a newer version of Excel. Learn more: https://go.microsoft.com/fwlink/?linkid=870924
Comment:
    Fique added this year</t>
      </text>
    </comment>
    <comment ref="N17" authorId="3" shapeId="0" xr:uid="{C4277907-23DC-0448-90C5-973E41C82B1B}">
      <text>
        <t>[Threaded comment]
Your version of Excel allows you to read this threaded comment; however, any edits to it will get removed if the file is opened in a newer version of Excel. Learn more: https://go.microsoft.com/fwlink/?linkid=870924
Comment:
    upward revision from 210,000.</t>
      </text>
    </comment>
    <comment ref="L19" authorId="4" shapeId="0" xr:uid="{E16F50CA-8022-454C-A1D8-1921A839C57B}">
      <text>
        <r>
          <rPr>
            <b/>
            <sz val="10"/>
            <color rgb="FF000000"/>
            <rFont val="Tahoma"/>
            <family val="2"/>
          </rPr>
          <t>Terry Townsend: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IWTO Market report 2016, page 32: indications that silk production will fall.</t>
        </r>
      </text>
    </comment>
    <comment ref="M19" authorId="4" shapeId="0" xr:uid="{2E9425F3-55AB-C64B-901F-414E44EBFF0E}">
      <text>
        <r>
          <rPr>
            <b/>
            <sz val="10"/>
            <color rgb="FF000000"/>
            <rFont val="Tahoma"/>
            <family val="2"/>
          </rPr>
          <t>Terry Townsend: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IWTO Market report 2018, page 32: indications that silk production will fall.</t>
        </r>
      </text>
    </comment>
    <comment ref="N19" authorId="4" shapeId="0" xr:uid="{58F42206-F8FC-D240-8F2C-81E4B681CC62}">
      <text>
        <r>
          <rPr>
            <b/>
            <sz val="10"/>
            <color rgb="FF000000"/>
            <rFont val="Tahoma"/>
            <family val="2"/>
          </rPr>
          <t>Terry Townsend: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IWTO Market report 2018, page 32: indications that silk production will fall.</t>
        </r>
      </text>
    </comment>
    <comment ref="N20" authorId="4" shapeId="0" xr:uid="{4CB310AB-BAA2-B146-890E-E79F86636761}">
      <text>
        <r>
          <rPr>
            <b/>
            <sz val="10"/>
            <color rgb="FF000000"/>
            <rFont val="Tahoma"/>
            <family val="2"/>
          </rPr>
          <t>Terry Townsend: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Dalena White, Aug 2018, 8% decline in Australia.</t>
        </r>
      </text>
    </comment>
    <comment ref="M26" authorId="4" shapeId="0" xr:uid="{1820E889-6B62-F043-8591-F83F753683F2}">
      <text>
        <r>
          <rPr>
            <b/>
            <sz val="9"/>
            <color rgb="FF000000"/>
            <rFont val="Arial"/>
            <family val="2"/>
          </rPr>
          <t>Terry Townsend: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Projected from ICAC April  2018</t>
        </r>
      </text>
    </comment>
    <comment ref="N26" authorId="4" shapeId="0" xr:uid="{ED16CE46-2A0A-BB48-BBEB-BD296BE951E5}">
      <text>
        <r>
          <rPr>
            <b/>
            <sz val="9"/>
            <color rgb="FF000000"/>
            <rFont val="Arial"/>
            <family val="2"/>
          </rPr>
          <t>Terry Townsend: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Projected from ICAC April  2018.</t>
        </r>
      </text>
    </comment>
    <comment ref="M27" authorId="4" shapeId="0" xr:uid="{47C96BDA-A324-9F40-B75C-FCC9AD3F50E1}">
      <text>
        <r>
          <rPr>
            <b/>
            <sz val="9"/>
            <color rgb="FF000000"/>
            <rFont val="Arial"/>
            <family val="2"/>
          </rPr>
          <t>Terry Townsend: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Projected from ICAC April  2018</t>
        </r>
      </text>
    </comment>
    <comment ref="N27" authorId="4" shapeId="0" xr:uid="{7FAFAE65-176D-344C-BCCF-830EE44D30F2}">
      <text>
        <r>
          <rPr>
            <b/>
            <sz val="9"/>
            <color rgb="FF000000"/>
            <rFont val="Arial"/>
            <family val="2"/>
          </rPr>
          <t>Terry Townsend: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Projected from ICAC April  2018.</t>
        </r>
      </text>
    </comment>
    <comment ref="M28" authorId="4" shapeId="0" xr:uid="{CBD383EA-96F2-6C40-8E61-F277BC8B032D}">
      <text>
        <r>
          <rPr>
            <b/>
            <sz val="9"/>
            <color rgb="FF000000"/>
            <rFont val="Arial"/>
            <family val="2"/>
          </rPr>
          <t>Terry Townsend: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Projected from ICAC April  2018</t>
        </r>
      </text>
    </comment>
    <comment ref="N28" authorId="4" shapeId="0" xr:uid="{39883E65-5427-6D47-B911-E43C541F7D09}">
      <text>
        <r>
          <rPr>
            <b/>
            <sz val="9"/>
            <color rgb="FF000000"/>
            <rFont val="Arial"/>
            <family val="2"/>
          </rPr>
          <t>Terry Townsend: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Projected from ICAC April  2018.</t>
        </r>
      </text>
    </comment>
  </commentList>
</comments>
</file>

<file path=xl/sharedStrings.xml><?xml version="1.0" encoding="utf-8"?>
<sst xmlns="http://schemas.openxmlformats.org/spreadsheetml/2006/main" count="40" uniqueCount="40">
  <si>
    <t>World Fiber Production</t>
  </si>
  <si>
    <t>Table 1: World Fibre Production, Metric Tons</t>
  </si>
  <si>
    <t>2018, Preliminary</t>
  </si>
  <si>
    <t>2019, Estimated</t>
  </si>
  <si>
    <t>Natural Fibers</t>
  </si>
  <si>
    <t>Vegetable origin</t>
  </si>
  <si>
    <t>Abaca</t>
  </si>
  <si>
    <t>Bastfibres, other</t>
  </si>
  <si>
    <t>Coir</t>
  </si>
  <si>
    <t>Cotton Lint</t>
  </si>
  <si>
    <t>Fibre crops not specified elsewhere</t>
  </si>
  <si>
    <t>Flax fibre and tow, ex scutching mill</t>
  </si>
  <si>
    <t>Hemp fibre and tow</t>
  </si>
  <si>
    <t>Jute, Kenaf &amp; Allied Fibres</t>
  </si>
  <si>
    <t>Kapok fibre</t>
  </si>
  <si>
    <t>Ramie</t>
  </si>
  <si>
    <t>Sisal, Henequen and similar hard fibers</t>
  </si>
  <si>
    <t>Animal origin</t>
  </si>
  <si>
    <t>Silk, raw</t>
  </si>
  <si>
    <t>Wool, clean</t>
  </si>
  <si>
    <t>Other animal fibres*</t>
  </si>
  <si>
    <t>Total Natural Fibers</t>
  </si>
  <si>
    <r>
      <rPr>
        <sz val="11"/>
        <color theme="1"/>
        <rFont val="Arial"/>
        <family val="2"/>
      </rPr>
      <t>Manmade Fibers</t>
    </r>
  </si>
  <si>
    <t>Cellulosic Fibers</t>
  </si>
  <si>
    <t>Synthetic Filament</t>
  </si>
  <si>
    <t>Synthetic Staple</t>
  </si>
  <si>
    <t>Total Manmade Fibers</t>
  </si>
  <si>
    <t>Total Fiber Production</t>
  </si>
  <si>
    <t>Sources</t>
  </si>
  <si>
    <t xml:space="preserve">2008-2016: Bastfibres, other, Fiber crops not specified elsewhere, Hemp tow waste, Kapok and Ramie: </t>
  </si>
  <si>
    <t>http://faostat3.fao.org/</t>
  </si>
  <si>
    <t>2008-2016: Abaca, Coir, Jute, Kenaf &amp; Allied Fibres, and Sisal, Henequen and similar fibres</t>
  </si>
  <si>
    <t>Flax 2008-2016: IWTO 2018</t>
  </si>
  <si>
    <t>Cotton: International Cotton Advisory Committee</t>
  </si>
  <si>
    <t>Silk 2008-2016: IWTO 2018</t>
  </si>
  <si>
    <t>Wool: International Wool Textile Organization</t>
  </si>
  <si>
    <t>All other Natural Fibres, Animal origin: Various sources as reported by the International Wool Textile Organization</t>
  </si>
  <si>
    <t xml:space="preserve">   * Greasy converted to clean basis at a ratio of 0.54. (Includes: Alpaca, Angora Rabbit, Camelhair, </t>
  </si>
  <si>
    <t>Cashmere, Guanaco, Llama, Mohair, Vicuna, Yakhair)</t>
  </si>
  <si>
    <t>Manmade Fibres: CIRFS, published in IWTO Market Report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</si>
</sst>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  <numFmt numFmtId="166" formatCode="_(* #,##0.0_);_(* \(#,##0.0\);_(* &quot;-&quot;??_);_(@_)"/>
    <numFmt numFmtId="167" formatCode="0.0%"/>
  </numFmts>
  <fonts count="10" x14ac:knownFonts="1">
    <font>
      <sz val="11"/>
      <color theme="1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shrinkToFit="1"/>
    </xf>
    <xf numFmtId="0" fontId="0" fillId="0" borderId="0" xfId="0" applyAlignment="1">
      <alignment horizontal="centerContinuous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wrapText="1"/>
    </xf>
    <xf numFmtId="164" fontId="0" fillId="0" borderId="0" xfId="1" applyNumberFormat="1" applyFont="1"/>
    <xf numFmtId="164" fontId="0" fillId="0" borderId="0" xfId="0" applyNumberFormat="1"/>
    <xf numFmtId="164" fontId="5" fillId="0" borderId="0" xfId="0" applyNumberFormat="1" applyFont="1"/>
    <xf numFmtId="3" fontId="0" fillId="0" borderId="0" xfId="1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5" fillId="0" borderId="0" xfId="0" applyFont="1"/>
    <xf numFmtId="3" fontId="0" fillId="0" borderId="0" xfId="1" applyNumberFormat="1" applyFont="1" applyAlignment="1">
      <alignment horizontal="right" wrapText="1"/>
    </xf>
    <xf numFmtId="2" fontId="0" fillId="0" borderId="0" xfId="0" applyNumberFormat="1"/>
    <xf numFmtId="43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164" fontId="5" fillId="0" borderId="0" xfId="1" applyNumberFormat="1" applyFont="1"/>
    <xf numFmtId="164" fontId="6" fillId="0" borderId="0" xfId="1" applyNumberFormat="1" applyFont="1"/>
    <xf numFmtId="166" fontId="0" fillId="0" borderId="0" xfId="1" applyNumberFormat="1" applyFont="1" applyBorder="1"/>
    <xf numFmtId="166" fontId="0" fillId="0" borderId="0" xfId="1" applyNumberFormat="1" applyFont="1"/>
    <xf numFmtId="3" fontId="7" fillId="0" borderId="0" xfId="0" applyNumberFormat="1" applyFont="1"/>
    <xf numFmtId="0" fontId="0" fillId="0" borderId="0" xfId="0" applyAlignment="1">
      <alignment vertical="center"/>
    </xf>
    <xf numFmtId="167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rrytownsend/Desktop/Cotton%20Analytics/DNFI/Overview%20Page/4a.%20Fiber%20Produ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ber Production"/>
      <sheetName val="Long run"/>
      <sheetName val="Charts"/>
      <sheetName val="Table for Publication"/>
      <sheetName val="Wool Prod"/>
      <sheetName val="Flax"/>
      <sheetName val="Flax Prod"/>
      <sheetName val="Value &amp; Employment"/>
      <sheetName val="Abaca"/>
      <sheetName val="Jute Prod"/>
      <sheetName val="Jute prices"/>
      <sheetName val="Silk"/>
      <sheetName val="Wool Employment"/>
      <sheetName val="Coir Prod"/>
      <sheetName val="Sisal, Henequen &amp; Other Prod"/>
      <sheetName val="Sisal, Henequen &amp; Other"/>
      <sheetName val="Sisal Prices"/>
    </sheetNames>
    <sheetDataSet>
      <sheetData sheetId="0"/>
      <sheetData sheetId="1"/>
      <sheetData sheetId="2"/>
      <sheetData sheetId="3"/>
      <sheetData sheetId="4"/>
      <sheetData sheetId="5">
        <row r="14">
          <cell r="B14">
            <v>303440.02648892923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9">
          <cell r="B39">
            <v>279.66899999999998</v>
          </cell>
          <cell r="C39">
            <v>291.70699999999999</v>
          </cell>
        </row>
      </sheetData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erry Townsend" id="{AF946EFC-D43C-3848-AFE6-726E048C7085}" userId="9884d841f088909a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9" dT="2020-01-03T08:24:16.77" personId="{AF946EFC-D43C-3848-AFE6-726E048C7085}" id="{A70F6995-C28A-AE4B-B5E2-0A45EB841F0A}">
    <text>data do not include coir pith from India and Sri Lanka</text>
  </threadedComment>
  <threadedComment ref="O14" dT="2020-01-03T08:04:15.72" personId="{AF946EFC-D43C-3848-AFE6-726E048C7085}" id="{423B9B5A-4EC7-C74D-A156-D68F9B19AD9A}">
    <text>report from Clasen that seed production is rising.</text>
  </threadedComment>
  <threadedComment ref="H17" dT="2020-01-03T08:19:23.23" personId="{AF946EFC-D43C-3848-AFE6-726E048C7085}" id="{7A68795D-FA6D-164C-BB9A-68D1F31E82D8}">
    <text>Fique added this year</text>
  </threadedComment>
  <threadedComment ref="N17" dT="2020-01-03T08:20:45.58" personId="{AF946EFC-D43C-3848-AFE6-726E048C7085}" id="{C4277907-23DC-0448-90C5-973E41C82B1B}">
    <text>upward revision from 210,000.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6603-FE93-E143-8D18-2A925C71C4A3}">
  <sheetPr>
    <pageSetUpPr fitToPage="1"/>
  </sheetPr>
  <dimension ref="A1:U103"/>
  <sheetViews>
    <sheetView tabSelected="1" zoomScale="150" zoomScaleNormal="150" zoomScalePageLayoutView="15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Q1" sqref="Q1:BC1048576"/>
    </sheetView>
  </sheetViews>
  <sheetFormatPr baseColWidth="10" defaultRowHeight="14" x14ac:dyDescent="0.15"/>
  <cols>
    <col min="1" max="2" width="2.5" customWidth="1"/>
    <col min="3" max="3" width="22.83203125" customWidth="1"/>
    <col min="4" max="10" width="10.83203125" customWidth="1"/>
    <col min="11" max="15" width="12.83203125" customWidth="1"/>
    <col min="16" max="16" width="2.6640625" customWidth="1"/>
    <col min="17" max="17" width="27.1640625" customWidth="1"/>
    <col min="18" max="18" width="13" customWidth="1"/>
  </cols>
  <sheetData>
    <row r="1" spans="1:17" x14ac:dyDescent="0.15">
      <c r="A1" s="1" t="s">
        <v>0</v>
      </c>
      <c r="B1" s="1"/>
    </row>
    <row r="2" spans="1:17" x14ac:dyDescent="0.15">
      <c r="D2" s="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x14ac:dyDescent="0.15"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4"/>
    </row>
    <row r="4" spans="1:17" ht="30" x14ac:dyDescent="0.15">
      <c r="D4" s="5">
        <v>2008</v>
      </c>
      <c r="E4" s="5">
        <v>2009</v>
      </c>
      <c r="F4" s="5">
        <v>2010</v>
      </c>
      <c r="G4" s="5">
        <v>2011</v>
      </c>
      <c r="H4" s="6">
        <v>2012</v>
      </c>
      <c r="I4" s="6">
        <v>2013</v>
      </c>
      <c r="J4" s="6">
        <v>2014</v>
      </c>
      <c r="K4" s="6">
        <v>2015</v>
      </c>
      <c r="L4" s="6">
        <v>2016</v>
      </c>
      <c r="M4" s="6">
        <v>2017</v>
      </c>
      <c r="N4" s="6" t="s">
        <v>2</v>
      </c>
      <c r="O4" s="6" t="s">
        <v>3</v>
      </c>
    </row>
    <row r="5" spans="1:17" x14ac:dyDescent="0.15">
      <c r="A5" t="s">
        <v>4</v>
      </c>
      <c r="D5" s="7"/>
      <c r="E5" s="7"/>
      <c r="F5" s="7"/>
      <c r="G5" s="7"/>
      <c r="H5" s="7"/>
      <c r="I5" s="7"/>
    </row>
    <row r="6" spans="1:17" x14ac:dyDescent="0.15">
      <c r="B6" t="s">
        <v>5</v>
      </c>
    </row>
    <row r="7" spans="1:17" x14ac:dyDescent="0.15">
      <c r="C7" t="s">
        <v>6</v>
      </c>
      <c r="D7" s="8">
        <v>91300</v>
      </c>
      <c r="E7" s="8">
        <v>67900</v>
      </c>
      <c r="F7" s="8">
        <v>70100</v>
      </c>
      <c r="G7" s="8">
        <v>86100</v>
      </c>
      <c r="H7" s="8">
        <v>78100</v>
      </c>
      <c r="I7" s="8">
        <v>67500</v>
      </c>
      <c r="J7" s="9">
        <v>76600</v>
      </c>
      <c r="K7" s="9">
        <v>78200</v>
      </c>
      <c r="L7" s="9">
        <v>86900</v>
      </c>
      <c r="M7" s="9">
        <v>84200</v>
      </c>
      <c r="N7" s="9">
        <v>86800</v>
      </c>
      <c r="O7" s="10">
        <f>ROUND(AVERAGE(L7:N7),-3)</f>
        <v>86000</v>
      </c>
    </row>
    <row r="8" spans="1:17" ht="15" x14ac:dyDescent="0.15">
      <c r="C8" s="7" t="s">
        <v>7</v>
      </c>
      <c r="D8" s="11">
        <v>350445</v>
      </c>
      <c r="E8" s="11">
        <v>298311</v>
      </c>
      <c r="F8" s="11">
        <v>265145</v>
      </c>
      <c r="G8" s="11">
        <v>277561</v>
      </c>
      <c r="H8" s="11">
        <v>262727</v>
      </c>
      <c r="I8" s="12">
        <v>253530</v>
      </c>
      <c r="J8" s="9">
        <v>241782</v>
      </c>
      <c r="K8" s="9">
        <v>234448</v>
      </c>
      <c r="L8" s="9">
        <v>222033</v>
      </c>
      <c r="M8" s="9">
        <v>205675</v>
      </c>
      <c r="N8" s="10">
        <f>ROUND(M8-(H8-M8)/5,-4)</f>
        <v>190000</v>
      </c>
      <c r="O8" s="10">
        <f>ROUND(N8-(I8-N8)/5,-4)</f>
        <v>180000</v>
      </c>
    </row>
    <row r="9" spans="1:17" ht="15" x14ac:dyDescent="0.15">
      <c r="C9" s="7" t="s">
        <v>8</v>
      </c>
      <c r="D9" s="11">
        <v>1055914</v>
      </c>
      <c r="E9" s="11">
        <v>1114845</v>
      </c>
      <c r="F9" s="11">
        <v>1112020</v>
      </c>
      <c r="G9" s="11">
        <v>1086640</v>
      </c>
      <c r="H9" s="11">
        <v>996300</v>
      </c>
      <c r="I9" s="12">
        <v>960700</v>
      </c>
      <c r="J9" s="9">
        <v>1048700</v>
      </c>
      <c r="K9" s="9">
        <v>1021600</v>
      </c>
      <c r="L9" s="9">
        <v>986900</v>
      </c>
      <c r="M9" s="9">
        <v>975400</v>
      </c>
      <c r="N9" s="10">
        <f>ROUND(M9-(H9-M9)/5,-4)</f>
        <v>970000</v>
      </c>
      <c r="O9" s="10">
        <f>ROUND(N9-(I9-N9)/5,-4)</f>
        <v>970000</v>
      </c>
    </row>
    <row r="10" spans="1:17" ht="15" x14ac:dyDescent="0.15">
      <c r="C10" s="7" t="s">
        <v>9</v>
      </c>
      <c r="D10" s="11">
        <f>ROUND(23550403.7635699,-3)</f>
        <v>23550000</v>
      </c>
      <c r="E10" s="11">
        <f>ROUND(22309358.380526,-3)</f>
        <v>22309000</v>
      </c>
      <c r="F10" s="11">
        <f>ROUND(25867652.1606925,-3)</f>
        <v>25868000</v>
      </c>
      <c r="G10" s="11">
        <f>ROUND(27854871.0698823,-3)</f>
        <v>27855000</v>
      </c>
      <c r="H10" s="11">
        <f>ROUND(27078451.607654,-3)</f>
        <v>27078000</v>
      </c>
      <c r="I10" s="11">
        <v>26225000</v>
      </c>
      <c r="J10" s="11">
        <v>26230000</v>
      </c>
      <c r="K10" s="11">
        <v>21476000</v>
      </c>
      <c r="L10" s="11">
        <v>23075000</v>
      </c>
      <c r="M10" s="11">
        <v>26680000</v>
      </c>
      <c r="N10" s="11">
        <v>25690000</v>
      </c>
      <c r="O10" s="11">
        <v>26410000</v>
      </c>
    </row>
    <row r="11" spans="1:17" ht="30" x14ac:dyDescent="0.15">
      <c r="C11" s="7" t="s">
        <v>10</v>
      </c>
      <c r="D11" s="11">
        <v>272548</v>
      </c>
      <c r="E11" s="11">
        <v>263516</v>
      </c>
      <c r="F11" s="11">
        <v>275414</v>
      </c>
      <c r="G11" s="11">
        <v>281329</v>
      </c>
      <c r="H11" s="11">
        <v>283708</v>
      </c>
      <c r="I11" s="12">
        <v>285331</v>
      </c>
      <c r="J11" s="9">
        <v>285549</v>
      </c>
      <c r="K11" s="9">
        <v>281454</v>
      </c>
      <c r="L11" s="9">
        <v>279563</v>
      </c>
      <c r="M11" s="9">
        <v>278937</v>
      </c>
      <c r="N11" s="10">
        <f>ROUND(M11-(H11-M11)/5,-4)</f>
        <v>280000</v>
      </c>
      <c r="O11" s="10">
        <f>ROUND(N11-(I11-N11)/5,-4)</f>
        <v>280000</v>
      </c>
    </row>
    <row r="12" spans="1:17" ht="30" x14ac:dyDescent="0.15">
      <c r="C12" s="7" t="s">
        <v>11</v>
      </c>
      <c r="D12" s="11">
        <v>533000</v>
      </c>
      <c r="E12" s="11">
        <v>324000</v>
      </c>
      <c r="F12" s="11">
        <v>299000</v>
      </c>
      <c r="G12" s="11">
        <v>263000</v>
      </c>
      <c r="H12" s="11">
        <v>330000</v>
      </c>
      <c r="I12" s="12">
        <v>303000</v>
      </c>
      <c r="J12" s="12">
        <v>320000</v>
      </c>
      <c r="K12" s="9">
        <v>313000</v>
      </c>
      <c r="L12" s="9">
        <v>317000</v>
      </c>
      <c r="M12" s="10">
        <f>ROUND([1]Flax!B14,-4)</f>
        <v>300000</v>
      </c>
      <c r="N12" s="10">
        <f>ROUND(AVERAGE(K12:M12),-4)</f>
        <v>310000</v>
      </c>
      <c r="O12" s="10">
        <f>ROUND(N12-(I12-N12)/5,-4)</f>
        <v>310000</v>
      </c>
      <c r="Q12" s="9"/>
    </row>
    <row r="13" spans="1:17" ht="15" x14ac:dyDescent="0.15">
      <c r="C13" s="7" t="s">
        <v>12</v>
      </c>
      <c r="D13" s="11">
        <v>60648</v>
      </c>
      <c r="E13" s="11">
        <v>48590</v>
      </c>
      <c r="F13" s="11">
        <v>47557</v>
      </c>
      <c r="G13" s="11">
        <v>51907</v>
      </c>
      <c r="H13" s="11">
        <v>55319</v>
      </c>
      <c r="I13" s="12">
        <v>59434</v>
      </c>
      <c r="J13" s="9">
        <v>77130</v>
      </c>
      <c r="K13" s="9">
        <v>79516</v>
      </c>
      <c r="L13" s="9">
        <v>71148</v>
      </c>
      <c r="M13" s="9">
        <v>59817</v>
      </c>
      <c r="N13" s="10">
        <f>ROUND(AVERAGE(K13:M13),-3)</f>
        <v>70000</v>
      </c>
      <c r="O13" s="10">
        <f>ROUND(AVERAGE(L13:N13),-3)</f>
        <v>67000</v>
      </c>
    </row>
    <row r="14" spans="1:17" ht="15" x14ac:dyDescent="0.15">
      <c r="C14" s="7" t="s">
        <v>13</v>
      </c>
      <c r="D14" s="11">
        <v>2588000</v>
      </c>
      <c r="E14" s="11">
        <v>2863400</v>
      </c>
      <c r="F14" s="11">
        <v>3375600</v>
      </c>
      <c r="G14" s="11">
        <v>3410400</v>
      </c>
      <c r="H14" s="11">
        <v>3188300</v>
      </c>
      <c r="I14" s="12">
        <v>3103600</v>
      </c>
      <c r="J14" s="9">
        <v>2785200</v>
      </c>
      <c r="K14" s="9">
        <v>2827400</v>
      </c>
      <c r="L14" s="9">
        <v>2228400</v>
      </c>
      <c r="M14" s="9">
        <v>3112100</v>
      </c>
      <c r="N14" s="13">
        <v>3102400</v>
      </c>
      <c r="O14" s="13">
        <f>N14*1.03</f>
        <v>3195472</v>
      </c>
    </row>
    <row r="15" spans="1:17" ht="15" x14ac:dyDescent="0.15">
      <c r="C15" s="7" t="s">
        <v>14</v>
      </c>
      <c r="D15" s="11">
        <v>87034</v>
      </c>
      <c r="E15" s="11">
        <v>88540</v>
      </c>
      <c r="F15" s="11">
        <v>84100</v>
      </c>
      <c r="G15" s="11">
        <v>103100</v>
      </c>
      <c r="H15" s="11">
        <v>103100</v>
      </c>
      <c r="I15" s="12">
        <v>101300</v>
      </c>
      <c r="J15" s="9">
        <v>96000</v>
      </c>
      <c r="K15" s="9">
        <v>93612</v>
      </c>
      <c r="L15" s="10">
        <f>ROUND(AVERAGE(I15:K15),-3)</f>
        <v>97000</v>
      </c>
      <c r="M15" s="10">
        <f t="shared" ref="M15:O15" si="0">ROUND(AVERAGE(J15:L15),-3)</f>
        <v>96000</v>
      </c>
      <c r="N15" s="10">
        <f t="shared" si="0"/>
        <v>96000</v>
      </c>
      <c r="O15" s="10">
        <f t="shared" si="0"/>
        <v>96000</v>
      </c>
    </row>
    <row r="16" spans="1:17" ht="15" x14ac:dyDescent="0.15">
      <c r="C16" s="7" t="s">
        <v>15</v>
      </c>
      <c r="D16" s="11">
        <v>253768</v>
      </c>
      <c r="E16" s="11">
        <v>214545</v>
      </c>
      <c r="F16" s="11">
        <v>192521</v>
      </c>
      <c r="G16" s="11">
        <v>161768</v>
      </c>
      <c r="H16" s="11">
        <v>133289</v>
      </c>
      <c r="I16" s="12">
        <v>122758</v>
      </c>
      <c r="J16" s="9">
        <v>118563</v>
      </c>
      <c r="K16" s="9">
        <v>111168</v>
      </c>
      <c r="L16" s="9">
        <v>100805</v>
      </c>
      <c r="M16" s="9">
        <v>102653</v>
      </c>
      <c r="N16" s="10">
        <f>ROUND(M16-(H16-M16)/5,-4)</f>
        <v>100000</v>
      </c>
      <c r="O16" s="10">
        <f>ROUND(N16-(I16-N16)/5,-4)</f>
        <v>100000</v>
      </c>
    </row>
    <row r="17" spans="1:21" ht="30" x14ac:dyDescent="0.15">
      <c r="C17" s="7" t="s">
        <v>16</v>
      </c>
      <c r="D17" s="11">
        <v>295400</v>
      </c>
      <c r="E17" s="11">
        <v>257800</v>
      </c>
      <c r="F17" s="11">
        <f>'[1]Sisal, Henequen &amp; Other Prod'!B39*1000</f>
        <v>279669</v>
      </c>
      <c r="G17" s="11">
        <f>'[1]Sisal, Henequen &amp; Other Prod'!C39*1000</f>
        <v>291707</v>
      </c>
      <c r="H17" s="11">
        <v>259400</v>
      </c>
      <c r="I17" s="11">
        <v>253500</v>
      </c>
      <c r="J17" s="11">
        <v>278700</v>
      </c>
      <c r="K17" s="11">
        <v>284000</v>
      </c>
      <c r="L17" s="11">
        <v>268500</v>
      </c>
      <c r="M17" s="11">
        <v>259800</v>
      </c>
      <c r="N17" s="11">
        <v>258100</v>
      </c>
      <c r="O17" s="10">
        <f>ROUND(AVERAGE(L17:N17),-3)</f>
        <v>262000</v>
      </c>
    </row>
    <row r="18" spans="1:21" x14ac:dyDescent="0.15">
      <c r="B18" t="s">
        <v>17</v>
      </c>
      <c r="C18" s="7"/>
      <c r="D18" s="11"/>
      <c r="E18" s="11"/>
      <c r="F18" s="11"/>
      <c r="G18" s="11"/>
      <c r="H18" s="11"/>
      <c r="I18" s="12"/>
      <c r="K18" s="14"/>
      <c r="L18" s="14"/>
      <c r="M18" s="14"/>
    </row>
    <row r="19" spans="1:21" ht="15" x14ac:dyDescent="0.15">
      <c r="C19" s="7" t="s">
        <v>18</v>
      </c>
      <c r="D19" s="15">
        <v>164377</v>
      </c>
      <c r="E19" s="15">
        <v>163933</v>
      </c>
      <c r="F19" s="15">
        <v>164767</v>
      </c>
      <c r="G19" s="15">
        <v>165488</v>
      </c>
      <c r="H19" s="15">
        <v>168470</v>
      </c>
      <c r="I19" s="12">
        <v>167932</v>
      </c>
      <c r="J19" s="15">
        <v>168333</v>
      </c>
      <c r="K19" s="9">
        <v>169000</v>
      </c>
      <c r="L19" s="9">
        <v>169000</v>
      </c>
      <c r="M19" s="10">
        <f>ROUND((AVERAGE(J19:L19)*0.98),-3)</f>
        <v>165000</v>
      </c>
      <c r="N19" s="10">
        <f>ROUND((AVERAGE(K19:M19)*0.98),-3)</f>
        <v>164000</v>
      </c>
      <c r="O19" s="10">
        <f t="shared" ref="O19:O21" si="1">ROUND(N19-(I19-N19)/5,-4)</f>
        <v>160000</v>
      </c>
      <c r="R19" s="7"/>
    </row>
    <row r="20" spans="1:21" x14ac:dyDescent="0.15">
      <c r="C20" t="s">
        <v>19</v>
      </c>
      <c r="D20" s="11">
        <v>1198000</v>
      </c>
      <c r="E20" s="11">
        <v>1106000</v>
      </c>
      <c r="F20" s="11">
        <v>1121054</v>
      </c>
      <c r="G20" s="11">
        <v>1119000</v>
      </c>
      <c r="H20" s="11">
        <v>1127000</v>
      </c>
      <c r="I20" s="11">
        <v>1150000</v>
      </c>
      <c r="J20" s="11">
        <v>1150000</v>
      </c>
      <c r="K20" s="9">
        <v>1156353</v>
      </c>
      <c r="L20" s="9">
        <v>1140538</v>
      </c>
      <c r="M20" s="10">
        <f>ROUND((L20*0.98),-4)</f>
        <v>1120000</v>
      </c>
      <c r="N20" s="9">
        <f>ROUND((M20*0.96),-4)</f>
        <v>1080000</v>
      </c>
      <c r="O20" s="10">
        <f t="shared" si="1"/>
        <v>1070000</v>
      </c>
      <c r="R20" s="7"/>
    </row>
    <row r="21" spans="1:21" ht="15" x14ac:dyDescent="0.15">
      <c r="C21" s="7" t="s">
        <v>20</v>
      </c>
      <c r="D21" s="11">
        <f>51001*0.54</f>
        <v>27540.54</v>
      </c>
      <c r="E21" s="11">
        <f>49960*0.54</f>
        <v>26978.400000000001</v>
      </c>
      <c r="F21" s="11">
        <f>51496*0.54</f>
        <v>27807.84</v>
      </c>
      <c r="G21" s="11">
        <f>51347*0.54</f>
        <v>27727.38</v>
      </c>
      <c r="H21" s="11">
        <f>52557*0.54</f>
        <v>28380.780000000002</v>
      </c>
      <c r="I21" s="12">
        <f>54043*0.54</f>
        <v>29183.22</v>
      </c>
      <c r="J21" s="12">
        <f>57018*0.54</f>
        <v>30789.72</v>
      </c>
      <c r="K21" s="9">
        <f>58149*0.54</f>
        <v>31400.460000000003</v>
      </c>
      <c r="L21" s="9">
        <f>55581*0.54</f>
        <v>30013.74</v>
      </c>
      <c r="M21" s="10">
        <f>ROUND((AVERAGE(J21:L21)),-3)</f>
        <v>31000</v>
      </c>
      <c r="N21" s="10">
        <f>ROUND((AVERAGE(K21:M21)),-3)</f>
        <v>31000</v>
      </c>
      <c r="O21" s="10">
        <f t="shared" si="1"/>
        <v>30000</v>
      </c>
      <c r="R21" s="7"/>
      <c r="S21" s="16"/>
      <c r="T21" s="17"/>
      <c r="U21" s="17"/>
    </row>
    <row r="22" spans="1:21" x14ac:dyDescent="0.15">
      <c r="D22" s="12"/>
      <c r="E22" s="12"/>
      <c r="F22" s="12"/>
      <c r="G22" s="12"/>
      <c r="H22" s="12"/>
      <c r="I22" s="12"/>
    </row>
    <row r="23" spans="1:21" x14ac:dyDescent="0.15">
      <c r="C23" t="s">
        <v>21</v>
      </c>
      <c r="D23" s="11">
        <f t="shared" ref="D23:L23" si="2">SUM(D7:D21)</f>
        <v>30527974.539999999</v>
      </c>
      <c r="E23" s="11">
        <f t="shared" si="2"/>
        <v>29147358.399999999</v>
      </c>
      <c r="F23" s="11">
        <f t="shared" si="2"/>
        <v>33182754.84</v>
      </c>
      <c r="G23" s="11">
        <f t="shared" si="2"/>
        <v>35180727.380000003</v>
      </c>
      <c r="H23" s="11">
        <f t="shared" si="2"/>
        <v>34092093.780000001</v>
      </c>
      <c r="I23" s="11">
        <f t="shared" si="2"/>
        <v>33082768.219999999</v>
      </c>
      <c r="J23" s="11">
        <f t="shared" si="2"/>
        <v>32907346.719999999</v>
      </c>
      <c r="K23" s="11">
        <f t="shared" si="2"/>
        <v>28157151.460000001</v>
      </c>
      <c r="L23" s="11">
        <f t="shared" si="2"/>
        <v>29072800.739999998</v>
      </c>
      <c r="M23" s="11">
        <f>ROUND((SUM(M7:M21)),-5)</f>
        <v>33500000</v>
      </c>
      <c r="N23" s="11">
        <f>ROUND((SUM(N7:N21)),-5)</f>
        <v>32400000</v>
      </c>
      <c r="O23" s="11">
        <f>ROUND((SUM(O7:O21)),-5)</f>
        <v>33200000</v>
      </c>
      <c r="Q23" s="18"/>
    </row>
    <row r="24" spans="1:21" x14ac:dyDescent="0.15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Q24" s="18"/>
    </row>
    <row r="25" spans="1:21" x14ac:dyDescent="0.15">
      <c r="A25" t="s">
        <v>22</v>
      </c>
      <c r="D25" s="11"/>
      <c r="E25" s="11"/>
      <c r="F25" s="11"/>
      <c r="G25" s="11"/>
      <c r="H25" s="11"/>
      <c r="I25" s="12"/>
      <c r="S25" s="19"/>
      <c r="T25" s="19"/>
    </row>
    <row r="26" spans="1:21" x14ac:dyDescent="0.15">
      <c r="C26" t="s">
        <v>23</v>
      </c>
      <c r="D26" s="12">
        <v>3464000</v>
      </c>
      <c r="E26" s="12">
        <v>3857000</v>
      </c>
      <c r="F26" s="12">
        <v>4127000</v>
      </c>
      <c r="G26" s="12">
        <v>4500000</v>
      </c>
      <c r="H26" s="12">
        <v>5184000</v>
      </c>
      <c r="I26" s="12">
        <v>5762000</v>
      </c>
      <c r="J26" s="12">
        <v>5935000</v>
      </c>
      <c r="K26" s="8">
        <v>6070000</v>
      </c>
      <c r="L26" s="8">
        <v>6141000</v>
      </c>
      <c r="M26" s="20" t="e">
        <f>ROUND((($T28/$T27)*L26),-5)</f>
        <v>#DIV/0!</v>
      </c>
      <c r="N26" s="20" t="e">
        <f>ROUND((($T29/$T28)*M26),-5)</f>
        <v>#DIV/0!</v>
      </c>
      <c r="O26" s="20"/>
      <c r="P26" s="21"/>
      <c r="S26" s="22"/>
      <c r="T26" s="22"/>
    </row>
    <row r="27" spans="1:21" x14ac:dyDescent="0.15">
      <c r="C27" t="s">
        <v>24</v>
      </c>
      <c r="D27" s="12">
        <v>25750000</v>
      </c>
      <c r="E27" s="12">
        <v>26551000</v>
      </c>
      <c r="F27" s="12">
        <v>30513000</v>
      </c>
      <c r="G27" s="12">
        <v>33106000</v>
      </c>
      <c r="H27" s="12">
        <v>36133000</v>
      </c>
      <c r="I27" s="12">
        <v>39243000</v>
      </c>
      <c r="J27" s="12">
        <v>40544000</v>
      </c>
      <c r="K27" s="8">
        <v>42251000</v>
      </c>
      <c r="L27" s="8">
        <v>43613000</v>
      </c>
      <c r="M27" s="20" t="e">
        <f>ROUND((($S28/$S27)*L27),-5)</f>
        <v>#DIV/0!</v>
      </c>
      <c r="N27" s="20" t="e">
        <f>ROUND((($T29/$T28)*M27),-5)</f>
        <v>#DIV/0!</v>
      </c>
      <c r="O27" s="20"/>
      <c r="P27" s="21"/>
      <c r="S27" s="22"/>
      <c r="T27" s="22"/>
    </row>
    <row r="28" spans="1:21" x14ac:dyDescent="0.15">
      <c r="C28" t="s">
        <v>25</v>
      </c>
      <c r="D28" s="18">
        <v>15331000</v>
      </c>
      <c r="E28" s="18">
        <v>15964000</v>
      </c>
      <c r="F28" s="18">
        <v>16887000</v>
      </c>
      <c r="G28" s="18">
        <v>17660000</v>
      </c>
      <c r="H28" s="18">
        <v>18522000</v>
      </c>
      <c r="I28" s="12">
        <v>18848000</v>
      </c>
      <c r="J28" s="18">
        <v>18828000</v>
      </c>
      <c r="K28" s="8">
        <v>19214000</v>
      </c>
      <c r="L28" s="8">
        <v>19623000</v>
      </c>
      <c r="M28" s="20" t="e">
        <f>ROUND((($S28/$S27)*L28),-5)</f>
        <v>#DIV/0!</v>
      </c>
      <c r="N28" s="20" t="e">
        <f>ROUND((($T29/$T28)*M28),-5)</f>
        <v>#DIV/0!</v>
      </c>
      <c r="O28" s="20"/>
      <c r="P28" s="21"/>
      <c r="S28" s="23"/>
      <c r="T28" s="23"/>
    </row>
    <row r="29" spans="1:21" x14ac:dyDescent="0.15"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S29" s="23"/>
      <c r="T29" s="23"/>
    </row>
    <row r="30" spans="1:21" x14ac:dyDescent="0.15">
      <c r="C30" t="s">
        <v>26</v>
      </c>
      <c r="D30" s="18">
        <f>SUM(D26:D28)</f>
        <v>44545000</v>
      </c>
      <c r="E30" s="18">
        <f t="shared" ref="E30:N30" si="3">SUM(E26:E28)</f>
        <v>46372000</v>
      </c>
      <c r="F30" s="18">
        <f t="shared" si="3"/>
        <v>51527000</v>
      </c>
      <c r="G30" s="18">
        <f t="shared" si="3"/>
        <v>55266000</v>
      </c>
      <c r="H30" s="18">
        <f t="shared" si="3"/>
        <v>59839000</v>
      </c>
      <c r="I30" s="18">
        <f t="shared" si="3"/>
        <v>63853000</v>
      </c>
      <c r="J30" s="18">
        <f t="shared" si="3"/>
        <v>65307000</v>
      </c>
      <c r="K30" s="18">
        <f t="shared" si="3"/>
        <v>67535000</v>
      </c>
      <c r="L30" s="18">
        <f t="shared" si="3"/>
        <v>69377000</v>
      </c>
      <c r="M30" s="18" t="e">
        <f t="shared" si="3"/>
        <v>#DIV/0!</v>
      </c>
      <c r="N30" s="18" t="e">
        <f t="shared" si="3"/>
        <v>#DIV/0!</v>
      </c>
      <c r="O30" s="18"/>
      <c r="P30" s="24"/>
      <c r="S30" s="23"/>
      <c r="T30" s="23"/>
    </row>
    <row r="32" spans="1:21" x14ac:dyDescent="0.15">
      <c r="A32" t="s">
        <v>27</v>
      </c>
      <c r="D32" s="18">
        <f>D23+D30</f>
        <v>75072974.539999992</v>
      </c>
      <c r="E32" s="18">
        <f t="shared" ref="E32:N32" si="4">E23+E30</f>
        <v>75519358.400000006</v>
      </c>
      <c r="F32" s="18">
        <f t="shared" si="4"/>
        <v>84709754.840000004</v>
      </c>
      <c r="G32" s="18">
        <f t="shared" si="4"/>
        <v>90446727.379999995</v>
      </c>
      <c r="H32" s="18">
        <f t="shared" si="4"/>
        <v>93931093.780000001</v>
      </c>
      <c r="I32" s="18">
        <f t="shared" si="4"/>
        <v>96935768.219999999</v>
      </c>
      <c r="J32" s="18">
        <f t="shared" si="4"/>
        <v>98214346.719999999</v>
      </c>
      <c r="K32" s="18">
        <f t="shared" si="4"/>
        <v>95692151.460000008</v>
      </c>
      <c r="L32" s="18">
        <f t="shared" si="4"/>
        <v>98449800.739999995</v>
      </c>
      <c r="M32" s="18" t="e">
        <f t="shared" si="4"/>
        <v>#DIV/0!</v>
      </c>
      <c r="N32" s="18" t="e">
        <f t="shared" si="4"/>
        <v>#DIV/0!</v>
      </c>
      <c r="O32" s="18"/>
      <c r="P32" s="24"/>
    </row>
    <row r="34" spans="1:3" x14ac:dyDescent="0.15">
      <c r="A34" t="s">
        <v>28</v>
      </c>
    </row>
    <row r="35" spans="1:3" x14ac:dyDescent="0.15">
      <c r="C35" t="s">
        <v>29</v>
      </c>
    </row>
    <row r="36" spans="1:3" x14ac:dyDescent="0.15">
      <c r="C36" t="s">
        <v>30</v>
      </c>
    </row>
    <row r="37" spans="1:3" x14ac:dyDescent="0.15">
      <c r="C37" t="s">
        <v>31</v>
      </c>
    </row>
    <row r="38" spans="1:3" x14ac:dyDescent="0.15">
      <c r="C38" t="s">
        <v>32</v>
      </c>
    </row>
    <row r="39" spans="1:3" x14ac:dyDescent="0.15">
      <c r="C39" t="s">
        <v>33</v>
      </c>
    </row>
    <row r="40" spans="1:3" x14ac:dyDescent="0.15">
      <c r="C40" t="s">
        <v>34</v>
      </c>
    </row>
    <row r="41" spans="1:3" x14ac:dyDescent="0.15">
      <c r="C41" t="s">
        <v>35</v>
      </c>
    </row>
    <row r="42" spans="1:3" x14ac:dyDescent="0.15">
      <c r="C42" t="s">
        <v>36</v>
      </c>
    </row>
    <row r="43" spans="1:3" x14ac:dyDescent="0.15">
      <c r="C43" t="s">
        <v>37</v>
      </c>
    </row>
    <row r="44" spans="1:3" x14ac:dyDescent="0.15">
      <c r="C44" t="s">
        <v>38</v>
      </c>
    </row>
    <row r="45" spans="1:3" x14ac:dyDescent="0.15">
      <c r="C45" t="s">
        <v>39</v>
      </c>
    </row>
    <row r="51" spans="3:15" x14ac:dyDescent="0.15">
      <c r="D51" s="1"/>
    </row>
    <row r="52" spans="3:15" x14ac:dyDescent="0.15">
      <c r="D52" s="25"/>
      <c r="E52" s="25"/>
      <c r="F52" s="25"/>
      <c r="G52" s="25"/>
      <c r="H52" s="25"/>
      <c r="I52" s="25"/>
      <c r="J52" s="25"/>
      <c r="K52" s="25"/>
      <c r="L52" s="25"/>
      <c r="M52" s="6"/>
      <c r="N52" s="6"/>
      <c r="O52" s="6"/>
    </row>
    <row r="55" spans="3:15" x14ac:dyDescent="0.15"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</row>
    <row r="56" spans="3:15" x14ac:dyDescent="0.15">
      <c r="C56" s="7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</row>
    <row r="57" spans="3:15" x14ac:dyDescent="0.15">
      <c r="C57" s="7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3:15" x14ac:dyDescent="0.15">
      <c r="C58" s="7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</row>
    <row r="59" spans="3:15" x14ac:dyDescent="0.15">
      <c r="C59" s="7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</row>
    <row r="60" spans="3:15" x14ac:dyDescent="0.15">
      <c r="C60" s="7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</row>
    <row r="61" spans="3:15" x14ac:dyDescent="0.15">
      <c r="C61" s="7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 spans="3:15" x14ac:dyDescent="0.15">
      <c r="C62" s="7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3:15" x14ac:dyDescent="0.15">
      <c r="C63" s="7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 spans="3:15" x14ac:dyDescent="0.15">
      <c r="C64" s="7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</row>
    <row r="65" spans="3:15" x14ac:dyDescent="0.15">
      <c r="C65" s="7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</row>
    <row r="66" spans="3:15" x14ac:dyDescent="0.15">
      <c r="C66" s="7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</row>
    <row r="67" spans="3:15" x14ac:dyDescent="0.15">
      <c r="C67" s="7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</row>
    <row r="68" spans="3:15" x14ac:dyDescent="0.15"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</row>
    <row r="69" spans="3:15" x14ac:dyDescent="0.15">
      <c r="C69" s="7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 spans="3:15" x14ac:dyDescent="0.15"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</row>
    <row r="71" spans="3:15" x14ac:dyDescent="0.15"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4" spans="3:15" x14ac:dyDescent="0.15">
      <c r="D74" s="1"/>
    </row>
    <row r="75" spans="3:15" x14ac:dyDescent="0.15">
      <c r="D75" s="25"/>
      <c r="E75" s="25"/>
      <c r="F75" s="25"/>
      <c r="G75" s="25"/>
      <c r="H75" s="25"/>
      <c r="I75" s="25"/>
      <c r="J75" s="25"/>
      <c r="K75" s="25"/>
      <c r="L75" s="25"/>
      <c r="M75" s="6"/>
      <c r="N75" s="6"/>
      <c r="O75" s="6"/>
    </row>
    <row r="78" spans="3:15" x14ac:dyDescent="0.15"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</row>
    <row r="79" spans="3:15" x14ac:dyDescent="0.15">
      <c r="C79" s="7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</row>
    <row r="80" spans="3:15" x14ac:dyDescent="0.15">
      <c r="C80" s="7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</row>
    <row r="81" spans="3:15" x14ac:dyDescent="0.15">
      <c r="C81" s="7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</row>
    <row r="82" spans="3:15" x14ac:dyDescent="0.15">
      <c r="C82" s="7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3:15" x14ac:dyDescent="0.15">
      <c r="C83" s="7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</row>
    <row r="84" spans="3:15" x14ac:dyDescent="0.15">
      <c r="C84" s="7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</row>
    <row r="85" spans="3:15" x14ac:dyDescent="0.15">
      <c r="C85" s="7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</row>
    <row r="86" spans="3:15" x14ac:dyDescent="0.15">
      <c r="C86" s="7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</row>
    <row r="87" spans="3:15" x14ac:dyDescent="0.15">
      <c r="C87" s="7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</row>
    <row r="88" spans="3:15" x14ac:dyDescent="0.15">
      <c r="C88" s="7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</row>
    <row r="89" spans="3:15" x14ac:dyDescent="0.15">
      <c r="C89" s="7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3:15" x14ac:dyDescent="0.15">
      <c r="C90" s="7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</row>
    <row r="91" spans="3:15" x14ac:dyDescent="0.15"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</row>
    <row r="92" spans="3:15" x14ac:dyDescent="0.15">
      <c r="C92" s="7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</row>
    <row r="93" spans="3:15" x14ac:dyDescent="0.15"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</row>
    <row r="94" spans="3:15" x14ac:dyDescent="0.15"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</row>
    <row r="97" spans="4:15" x14ac:dyDescent="0.15"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</row>
    <row r="98" spans="4:15" x14ac:dyDescent="0.15"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 spans="4:15" x14ac:dyDescent="0.15"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</row>
    <row r="101" spans="4:15" x14ac:dyDescent="0.15"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</row>
    <row r="103" spans="4:15" x14ac:dyDescent="0.15"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</row>
  </sheetData>
  <pageMargins left="0.75" right="0.75" top="1" bottom="1" header="0.5" footer="0.5"/>
  <pageSetup scale="61" orientation="portrait" horizontalDpi="4294967292" verticalDpi="429496729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Fiber Production</vt:lpstr>
      <vt:lpstr>'Fiber Production'!Print_Area</vt:lpstr>
      <vt:lpstr>'Fiber Production'!Print_Titles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Townsend</dc:creator>
  <cp:lastModifiedBy>Terry Townsend</cp:lastModifiedBy>
  <dcterms:created xsi:type="dcterms:W3CDTF">2020-01-16T15:19:23Z</dcterms:created>
  <dcterms:modified xsi:type="dcterms:W3CDTF">2020-01-16T15:21:00Z</dcterms:modified>
</cp:coreProperties>
</file>